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975" windowHeight="114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7" i="1"/>
  <c r="C30"/>
  <c r="C67"/>
  <c r="C46"/>
  <c r="C78"/>
  <c r="C53"/>
  <c r="C21"/>
  <c r="C50"/>
  <c r="C71"/>
  <c r="D68"/>
  <c r="D69"/>
  <c r="D12"/>
  <c r="D7"/>
  <c r="D8"/>
  <c r="D9"/>
  <c r="D10"/>
  <c r="D11"/>
  <c r="D13"/>
  <c r="D14"/>
  <c r="D15"/>
  <c r="D16"/>
  <c r="D18"/>
  <c r="D22"/>
  <c r="D23"/>
  <c r="D24"/>
  <c r="D25"/>
  <c r="D26"/>
  <c r="D28"/>
  <c r="D29"/>
  <c r="D31"/>
  <c r="D33"/>
  <c r="D34"/>
  <c r="D35"/>
  <c r="D36"/>
  <c r="D38"/>
  <c r="D41"/>
  <c r="D42"/>
  <c r="D43"/>
  <c r="D44"/>
  <c r="D45"/>
  <c r="D47"/>
  <c r="D49"/>
  <c r="D51"/>
  <c r="D54"/>
  <c r="D56"/>
  <c r="D57"/>
  <c r="D58"/>
  <c r="D59"/>
  <c r="D60"/>
  <c r="D61"/>
  <c r="D62"/>
  <c r="D63"/>
  <c r="D64"/>
  <c r="D65"/>
  <c r="D66"/>
  <c r="D75"/>
  <c r="D76"/>
  <c r="D77"/>
  <c r="D79"/>
  <c r="D80"/>
  <c r="D81"/>
  <c r="D82"/>
  <c r="D84"/>
  <c r="D85"/>
  <c r="D6"/>
  <c r="C20" l="1"/>
  <c r="B83"/>
  <c r="D83" s="1"/>
  <c r="B74"/>
  <c r="D74" s="1"/>
  <c r="B69"/>
  <c r="B55"/>
  <c r="D55" s="1"/>
  <c r="B52"/>
  <c r="D52" s="1"/>
  <c r="B48"/>
  <c r="D48" s="1"/>
  <c r="B39"/>
  <c r="D39" s="1"/>
  <c r="B30"/>
  <c r="D30" s="1"/>
  <c r="B27"/>
  <c r="D27" s="1"/>
  <c r="B21"/>
  <c r="D21" s="1"/>
  <c r="B71"/>
  <c r="D71" s="1"/>
  <c r="B37" l="1"/>
  <c r="D37" s="1"/>
  <c r="B50"/>
  <c r="D50" s="1"/>
  <c r="B67"/>
  <c r="D67" s="1"/>
  <c r="B78"/>
  <c r="D78" s="1"/>
  <c r="B46"/>
  <c r="D46" s="1"/>
  <c r="B53"/>
  <c r="D53" s="1"/>
  <c r="B20" l="1"/>
  <c r="D20" s="1"/>
</calcChain>
</file>

<file path=xl/sharedStrings.xml><?xml version="1.0" encoding="utf-8"?>
<sst xmlns="http://schemas.openxmlformats.org/spreadsheetml/2006/main" count="85" uniqueCount="84">
  <si>
    <t>Статьи доходов и расходов</t>
  </si>
  <si>
    <t>Доходы:</t>
  </si>
  <si>
    <t>Расходы:</t>
  </si>
  <si>
    <t>начисления на з/плату</t>
  </si>
  <si>
    <t>16. Налогооблажение</t>
  </si>
  <si>
    <t>услуги связи</t>
  </si>
  <si>
    <t>Внеплановый ремонт лифтового хозяйства</t>
  </si>
  <si>
    <t>з/плата дворников</t>
  </si>
  <si>
    <t>Инвентарь и расходные материалы (лопаты, мётла, перчатки, мешки. Антигололедные реагенты.  и пр.)</t>
  </si>
  <si>
    <t>з/плата сотрудников</t>
  </si>
  <si>
    <t>Монтаж и обслуживание видео-камер</t>
  </si>
  <si>
    <t>Дератизация и дезинсекция</t>
  </si>
  <si>
    <t xml:space="preserve">отчисление на з/плату 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</si>
  <si>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Обслуживание антенн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</si>
  <si>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Эксплуатация лифтового хозяйства ( в т.ч.)</t>
    </r>
  </si>
  <si>
    <r>
      <t>14.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1"/>
        <color theme="1"/>
        <rFont val="Times New Roman"/>
        <family val="1"/>
        <charset val="204"/>
      </rPr>
      <t>Обслуживание антенн</t>
    </r>
  </si>
  <si>
    <t xml:space="preserve">Страхование гражданской ответственности </t>
  </si>
  <si>
    <t>Освидетельствование лифтов</t>
  </si>
  <si>
    <t xml:space="preserve">Техническое обслуживание и ремонт лифтов </t>
  </si>
  <si>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Озеленение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</si>
  <si>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Начисления на з/п</t>
    </r>
  </si>
  <si>
    <t>начисления на з/п</t>
  </si>
  <si>
    <t>закупка материалов</t>
  </si>
  <si>
    <t xml:space="preserve">заработная плата паспортиста </t>
  </si>
  <si>
    <t xml:space="preserve">начисления на з/п паспортиста </t>
  </si>
  <si>
    <t xml:space="preserve">Привлечение спецтехники для расчистки снега в зимний период, устранение гололёда.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</si>
  <si>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Содержание и ремонт общего имущества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</si>
  <si>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Капитальный ремонт</t>
    </r>
  </si>
  <si>
    <r>
      <t>4.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 xml:space="preserve">Отопление </t>
    </r>
  </si>
  <si>
    <r>
      <t>2.</t>
    </r>
    <r>
      <rPr>
        <b/>
        <sz val="11"/>
        <color theme="1"/>
        <rFont val="Times New Roman"/>
        <family val="1"/>
        <charset val="204"/>
      </rPr>
      <t>Обслуживание и ремонт противопожарной автоматики</t>
    </r>
  </si>
  <si>
    <r>
      <t>5.</t>
    </r>
    <r>
      <rPr>
        <b/>
        <sz val="11"/>
        <color theme="1"/>
        <rFont val="Times New Roman"/>
        <family val="1"/>
        <charset val="204"/>
      </rPr>
      <t>Затраты на освещение мест общего пользования и электроэнергию для работы лифтов</t>
    </r>
  </si>
  <si>
    <r>
      <t>6.</t>
    </r>
    <r>
      <rPr>
        <b/>
        <sz val="7"/>
        <color theme="1"/>
        <rFont val="Times New Roman"/>
        <family val="1"/>
        <charset val="204"/>
      </rPr>
      <t> </t>
    </r>
    <r>
      <rPr>
        <b/>
        <sz val="11"/>
        <color theme="1"/>
        <rFont val="Times New Roman"/>
        <family val="1"/>
        <charset val="204"/>
      </rPr>
      <t>Вывоз мусора</t>
    </r>
  </si>
  <si>
    <t>7.Санитарное и техническое содержание придомовой территории: в т.ч.</t>
  </si>
  <si>
    <t>4. Содержание конъержей: в т.ч.</t>
  </si>
  <si>
    <t>8.Уборка лестничных площадок и мест общего пользования : в т.ч.</t>
  </si>
  <si>
    <t xml:space="preserve">Инвентарь и расходные материалы </t>
  </si>
  <si>
    <t>9.Аварийно-диспетчерское обслуживание: в т.ч.</t>
  </si>
  <si>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начисления на з/п</t>
    </r>
  </si>
  <si>
    <r>
      <t>12.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1"/>
        <color theme="1"/>
        <rFont val="Times New Roman"/>
        <family val="1"/>
        <charset val="204"/>
      </rPr>
      <t>Регистрационный учёт: в т.ч.</t>
    </r>
  </si>
  <si>
    <t>18.Административные расходы: в т.ч.</t>
  </si>
  <si>
    <t xml:space="preserve">15. Оплата банковских услуг </t>
  </si>
  <si>
    <t>расходные материалы.канц/товары, оргтехника, обслуживание оргтехники</t>
  </si>
  <si>
    <t>Информационные, консалтинговые услуги, услуги почты обучение сотрудников, програмное обеспечеие</t>
  </si>
  <si>
    <r>
      <t>3.</t>
    </r>
    <r>
      <rPr>
        <b/>
        <sz val="7"/>
        <color theme="1"/>
        <rFont val="Times New Roman"/>
        <family val="1"/>
        <charset val="204"/>
      </rPr>
      <t> </t>
    </r>
    <r>
      <rPr>
        <b/>
        <sz val="11"/>
        <color theme="1"/>
        <rFont val="Times New Roman"/>
        <family val="1"/>
        <charset val="204"/>
      </rPr>
      <t>Обслуживание домофонов, запирающих устройств</t>
    </r>
  </si>
  <si>
    <t>11.Текущий ремонт и техническое обслуживание: в т.ч.</t>
  </si>
  <si>
    <t>Подготовка к сезонной эксплуатации внутридомовых инженерных сетей</t>
  </si>
  <si>
    <t>Смена перегоревших электроламп в местах общего пользования</t>
  </si>
  <si>
    <r>
      <t>5.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ГВС.   Холодная вода и стоки</t>
    </r>
  </si>
  <si>
    <t>9.Планируемые доходы от размещения рекламных стендов</t>
  </si>
  <si>
    <t>10.Компенсация электроэнергии от установленного оборудования сторонних организаций</t>
  </si>
  <si>
    <t>"Утверждаю"</t>
  </si>
  <si>
    <t xml:space="preserve">Председатель правления </t>
  </si>
  <si>
    <t xml:space="preserve">З/плата лифтеров. </t>
  </si>
  <si>
    <t>з/плата уборщицам (включая отпускные)</t>
  </si>
  <si>
    <t>Частичный ремонт и покраска стен в местах общего пользования</t>
  </si>
  <si>
    <t>Ремонт дорожного покрытия во дворе</t>
  </si>
  <si>
    <t>Замена доводчиков на входных дверях</t>
  </si>
  <si>
    <t>Установка обратных клапанов на водосчетчиках в квартирах</t>
  </si>
  <si>
    <t>Текущий ремонт и замена запорной арматуры на стояках</t>
  </si>
  <si>
    <t>6. Консъержи дома №1 и №5</t>
  </si>
  <si>
    <t>- оплата услуг ООО "Домкомфорт"</t>
  </si>
  <si>
    <t>Покраска заборов и ограждений</t>
  </si>
  <si>
    <t>Ремонт дверей переходных балконов пожарных лестниц с установкой доводчикой</t>
  </si>
  <si>
    <t>Ремонт парковочных столбов</t>
  </si>
  <si>
    <t>Ремонт фасадов домов, замена плитки на фасадах</t>
  </si>
  <si>
    <r>
      <t>19.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1"/>
        <color theme="1"/>
        <rFont val="Times New Roman"/>
        <family val="1"/>
        <charset val="204"/>
      </rPr>
      <t>Отопление</t>
    </r>
  </si>
  <si>
    <t>8. Домофон  (т.ч.)</t>
  </si>
  <si>
    <t>7. Консьержи дом №3</t>
  </si>
  <si>
    <t>- расчёт уволенных консьержей в январе 2013</t>
  </si>
  <si>
    <t>Исполнение в процентах</t>
  </si>
  <si>
    <t>Сумма</t>
  </si>
  <si>
    <t>Получено</t>
  </si>
  <si>
    <t>ИСПОЛНЕНИЕ СМЕТЫ ДОХОДОВ И РАСХОДОВ ТСЖ «БИТЦЕВСКИЙ ПРОЕЗД» на 2013 ГОД</t>
  </si>
  <si>
    <t>11. Благоустройство</t>
  </si>
  <si>
    <t>12. Аренда помещения</t>
  </si>
  <si>
    <r>
      <t>13.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1"/>
        <color theme="1"/>
        <rFont val="Times New Roman"/>
        <family val="1"/>
        <charset val="204"/>
      </rPr>
      <t xml:space="preserve">Капитальный ремонт </t>
    </r>
  </si>
  <si>
    <t>- накладные расходы(реклама, БТИ)</t>
  </si>
  <si>
    <t>17.Непредвиденные расходы (техническая экспертиза)</t>
  </si>
  <si>
    <t>з/плата (диспетчеры и слесари)</t>
  </si>
  <si>
    <r>
      <t>20.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1"/>
        <color theme="1"/>
        <rFont val="Times New Roman"/>
        <family val="1"/>
        <charset val="204"/>
      </rPr>
      <t>ГВС. Холодная вода и стоки (декабрь 2013 Оплачен в январе 2014)</t>
    </r>
  </si>
  <si>
    <t>13/а Ремонт кровли</t>
  </si>
  <si>
    <t>13/б Строительство козырьков над подъездами</t>
  </si>
  <si>
    <t>з/плата (Гл. инж, инж. По промбезопасности, техник-см., плотник, электрик)</t>
  </si>
  <si>
    <t>услуги ООО "Домкомфорта"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</si>
</sst>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49" fontId="2" fillId="0" borderId="0" xfId="0" applyNumberFormat="1" applyFont="1"/>
    <xf numFmtId="49" fontId="2" fillId="0" borderId="1" xfId="0" applyNumberFormat="1" applyFont="1" applyBorder="1" applyAlignment="1">
      <alignment vertical="top" wrapText="1"/>
    </xf>
    <xf numFmtId="49" fontId="0" fillId="0" borderId="0" xfId="0" applyNumberFormat="1"/>
    <xf numFmtId="0" fontId="1" fillId="3" borderId="4" xfId="0" applyFont="1" applyFill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164" fontId="1" fillId="3" borderId="4" xfId="0" applyNumberFormat="1" applyFont="1" applyFill="1" applyBorder="1" applyAlignment="1">
      <alignment horizontal="center" vertical="top" wrapText="1"/>
    </xf>
    <xf numFmtId="1" fontId="1" fillId="3" borderId="4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horizontal="justify" vertical="center" wrapText="1"/>
    </xf>
    <xf numFmtId="49" fontId="7" fillId="0" borderId="3" xfId="0" applyNumberFormat="1" applyFont="1" applyBorder="1" applyAlignment="1">
      <alignment horizontal="justify" vertical="center" wrapText="1"/>
    </xf>
    <xf numFmtId="49" fontId="5" fillId="2" borderId="3" xfId="0" applyNumberFormat="1" applyFont="1" applyFill="1" applyBorder="1" applyAlignment="1">
      <alignment horizontal="justify" vertical="center" wrapText="1"/>
    </xf>
    <xf numFmtId="49" fontId="7" fillId="3" borderId="3" xfId="0" applyNumberFormat="1" applyFont="1" applyFill="1" applyBorder="1" applyAlignment="1">
      <alignment horizontal="justify" vertical="center" wrapText="1"/>
    </xf>
    <xf numFmtId="49" fontId="5" fillId="0" borderId="3" xfId="0" applyNumberFormat="1" applyFont="1" applyBorder="1" applyAlignment="1">
      <alignment vertical="center" wrapText="1"/>
    </xf>
    <xf numFmtId="0" fontId="1" fillId="4" borderId="4" xfId="0" applyFont="1" applyFill="1" applyBorder="1" applyAlignment="1">
      <alignment horizontal="center" vertical="top" wrapText="1"/>
    </xf>
    <xf numFmtId="49" fontId="7" fillId="3" borderId="3" xfId="0" applyNumberFormat="1" applyFont="1" applyFill="1" applyBorder="1" applyAlignment="1">
      <alignment horizontal="justify" vertical="top" wrapText="1"/>
    </xf>
    <xf numFmtId="164" fontId="0" fillId="0" borderId="0" xfId="0" applyNumberFormat="1"/>
    <xf numFmtId="49" fontId="7" fillId="4" borderId="3" xfId="0" applyNumberFormat="1" applyFont="1" applyFill="1" applyBorder="1" applyAlignment="1">
      <alignment horizontal="justify" vertical="center" wrapText="1"/>
    </xf>
    <xf numFmtId="49" fontId="9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1" fillId="4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4" borderId="7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164" fontId="1" fillId="3" borderId="6" xfId="0" applyNumberFormat="1" applyFont="1" applyFill="1" applyBorder="1" applyAlignment="1">
      <alignment horizontal="center" vertical="top" wrapText="1"/>
    </xf>
    <xf numFmtId="1" fontId="1" fillId="0" borderId="6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1" fontId="1" fillId="3" borderId="6" xfId="0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 horizontal="left"/>
    </xf>
    <xf numFmtId="49" fontId="0" fillId="0" borderId="0" xfId="0" applyNumberFormat="1" applyAlignment="1">
      <alignment horizontal="center" vertical="top"/>
    </xf>
    <xf numFmtId="10" fontId="10" fillId="0" borderId="5" xfId="1" applyNumberFormat="1" applyFont="1" applyBorder="1" applyAlignment="1">
      <alignment horizontal="center" vertical="top" wrapText="1"/>
    </xf>
    <xf numFmtId="10" fontId="0" fillId="0" borderId="0" xfId="1" applyNumberFormat="1" applyFont="1" applyAlignment="1">
      <alignment horizontal="center" vertical="top"/>
    </xf>
    <xf numFmtId="10" fontId="0" fillId="0" borderId="0" xfId="1" applyNumberFormat="1" applyFont="1"/>
    <xf numFmtId="10" fontId="2" fillId="0" borderId="5" xfId="1" applyNumberFormat="1" applyFont="1" applyBorder="1" applyAlignment="1">
      <alignment horizontal="center" vertical="top" wrapText="1"/>
    </xf>
    <xf numFmtId="10" fontId="10" fillId="5" borderId="5" xfId="1" applyNumberFormat="1" applyFont="1" applyFill="1" applyBorder="1" applyAlignment="1">
      <alignment horizontal="center" vertical="top" wrapText="1"/>
    </xf>
    <xf numFmtId="2" fontId="1" fillId="3" borderId="6" xfId="0" applyNumberFormat="1" applyFont="1" applyFill="1" applyBorder="1" applyAlignment="1">
      <alignment horizontal="center" vertical="top" wrapText="1"/>
    </xf>
    <xf numFmtId="2" fontId="0" fillId="3" borderId="5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1" fontId="0" fillId="0" borderId="0" xfId="0" applyNumberFormat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5"/>
  <sheetViews>
    <sheetView tabSelected="1" workbookViewId="0">
      <selection activeCell="A4" sqref="A4:D85"/>
    </sheetView>
  </sheetViews>
  <sheetFormatPr defaultRowHeight="15"/>
  <cols>
    <col min="1" max="1" width="53.85546875" style="8" customWidth="1"/>
    <col min="2" max="2" width="16.5703125" customWidth="1"/>
    <col min="3" max="3" width="17.42578125" customWidth="1"/>
    <col min="4" max="4" width="19.7109375" style="54" customWidth="1"/>
    <col min="5" max="5" width="51.5703125" customWidth="1"/>
  </cols>
  <sheetData>
    <row r="2" spans="1:5">
      <c r="B2" s="51" t="s">
        <v>50</v>
      </c>
      <c r="C2" s="51"/>
      <c r="D2" s="53"/>
    </row>
    <row r="3" spans="1:5" ht="37.5" customHeight="1">
      <c r="A3" s="27"/>
      <c r="B3" s="51" t="s">
        <v>51</v>
      </c>
      <c r="C3" s="51"/>
      <c r="D3" s="53"/>
    </row>
    <row r="4" spans="1:5" ht="15.75" thickBot="1">
      <c r="A4" s="6" t="s">
        <v>72</v>
      </c>
    </row>
    <row r="5" spans="1:5" ht="30.75" thickBot="1">
      <c r="A5" s="7" t="s">
        <v>0</v>
      </c>
      <c r="B5" s="1" t="s">
        <v>70</v>
      </c>
      <c r="C5" s="39" t="s">
        <v>71</v>
      </c>
      <c r="D5" s="55" t="s">
        <v>69</v>
      </c>
    </row>
    <row r="6" spans="1:5" ht="21.75" thickBot="1">
      <c r="A6" s="23" t="s">
        <v>1</v>
      </c>
      <c r="B6" s="24">
        <v>24682752.600000001</v>
      </c>
      <c r="C6" s="40">
        <v>23543195.719999999</v>
      </c>
      <c r="D6" s="52">
        <f>C6/B6</f>
        <v>0.95383185585225194</v>
      </c>
      <c r="E6" s="21"/>
    </row>
    <row r="7" spans="1:5" ht="21.75" customHeight="1" thickBot="1">
      <c r="A7" s="15" t="s">
        <v>26</v>
      </c>
      <c r="B7" s="19">
        <v>9763017.8399999999</v>
      </c>
      <c r="C7" s="31">
        <v>9820844.8499999996</v>
      </c>
      <c r="D7" s="52">
        <f t="shared" ref="D7:D74" si="0">C7/B7</f>
        <v>1.0059230671240891</v>
      </c>
    </row>
    <row r="8" spans="1:5" ht="15.75" customHeight="1" thickBot="1">
      <c r="A8" s="15" t="s">
        <v>27</v>
      </c>
      <c r="B8" s="19">
        <v>566324.67000000004</v>
      </c>
      <c r="C8" s="31">
        <v>556699.69999999995</v>
      </c>
      <c r="D8" s="52">
        <f t="shared" si="0"/>
        <v>0.98300450164037512</v>
      </c>
    </row>
    <row r="9" spans="1:5" ht="17.25" customHeight="1" thickBot="1">
      <c r="A9" s="15" t="s">
        <v>13</v>
      </c>
      <c r="B9" s="19">
        <v>294386.40000000002</v>
      </c>
      <c r="C9" s="31">
        <v>285191.51</v>
      </c>
      <c r="D9" s="52">
        <f t="shared" si="0"/>
        <v>0.96876591445800486</v>
      </c>
    </row>
    <row r="10" spans="1:5" ht="15.75" customHeight="1" thickBot="1">
      <c r="A10" s="15" t="s">
        <v>28</v>
      </c>
      <c r="B10" s="19">
        <v>6614194.6799999997</v>
      </c>
      <c r="C10" s="31">
        <v>5176819.2300000004</v>
      </c>
      <c r="D10" s="52">
        <f t="shared" si="0"/>
        <v>0.78268322607038843</v>
      </c>
    </row>
    <row r="11" spans="1:5" ht="18.75" customHeight="1" thickBot="1">
      <c r="A11" s="22" t="s">
        <v>47</v>
      </c>
      <c r="B11" s="19">
        <v>5963955.2000000002</v>
      </c>
      <c r="C11" s="31">
        <v>6029085.3499999996</v>
      </c>
      <c r="D11" s="52">
        <f t="shared" si="0"/>
        <v>1.0109206303226421</v>
      </c>
    </row>
    <row r="12" spans="1:5" ht="18" customHeight="1" thickBot="1">
      <c r="A12" s="15" t="s">
        <v>59</v>
      </c>
      <c r="B12" s="35">
        <v>765092.8</v>
      </c>
      <c r="C12" s="37">
        <v>791291.06</v>
      </c>
      <c r="D12" s="52">
        <f>C12/B12</f>
        <v>1.0342419377100398</v>
      </c>
    </row>
    <row r="13" spans="1:5" ht="15.75" customHeight="1" thickBot="1">
      <c r="A13" s="15" t="s">
        <v>67</v>
      </c>
      <c r="B13" s="36">
        <v>399156</v>
      </c>
      <c r="C13" s="41">
        <v>391557.46</v>
      </c>
      <c r="D13" s="52">
        <f t="shared" si="0"/>
        <v>0.98096348294902247</v>
      </c>
      <c r="E13" s="33"/>
    </row>
    <row r="14" spans="1:5" ht="30" customHeight="1" thickBot="1">
      <c r="A14" s="15" t="s">
        <v>66</v>
      </c>
      <c r="B14" s="19">
        <v>124992</v>
      </c>
      <c r="C14" s="31">
        <v>135445.82999999999</v>
      </c>
      <c r="D14" s="52">
        <f t="shared" si="0"/>
        <v>1.0836359927035328</v>
      </c>
    </row>
    <row r="15" spans="1:5" ht="30.75" customHeight="1" thickBot="1">
      <c r="A15" s="15" t="s">
        <v>48</v>
      </c>
      <c r="B15" s="2">
        <v>18000</v>
      </c>
      <c r="C15" s="34">
        <v>18000</v>
      </c>
      <c r="D15" s="52">
        <f t="shared" si="0"/>
        <v>1</v>
      </c>
    </row>
    <row r="16" spans="1:5" ht="33.75" customHeight="1" thickBot="1">
      <c r="A16" s="15" t="s">
        <v>49</v>
      </c>
      <c r="B16" s="2">
        <v>81600</v>
      </c>
      <c r="C16" s="34">
        <v>81600</v>
      </c>
      <c r="D16" s="52">
        <f t="shared" si="0"/>
        <v>1</v>
      </c>
    </row>
    <row r="17" spans="1:5" ht="33.75" customHeight="1" thickBot="1">
      <c r="A17" s="15" t="s">
        <v>73</v>
      </c>
      <c r="B17" s="2"/>
      <c r="C17" s="34">
        <v>38231.65</v>
      </c>
      <c r="D17" s="52"/>
    </row>
    <row r="18" spans="1:5" ht="33.75" customHeight="1" thickBot="1">
      <c r="A18" s="15" t="s">
        <v>74</v>
      </c>
      <c r="B18" s="2">
        <v>92096</v>
      </c>
      <c r="C18" s="34">
        <v>218429.08</v>
      </c>
      <c r="D18" s="52">
        <f t="shared" si="0"/>
        <v>2.3717542564280749</v>
      </c>
    </row>
    <row r="19" spans="1:5" ht="23.25" customHeight="1" thickBot="1">
      <c r="A19" s="16"/>
      <c r="B19" s="3"/>
      <c r="C19" s="42"/>
      <c r="D19" s="56"/>
    </row>
    <row r="20" spans="1:5" ht="28.5" customHeight="1" thickBot="1">
      <c r="A20" s="26" t="s">
        <v>2</v>
      </c>
      <c r="B20" s="25">
        <f>B21+B28+B29+B30+B35+B36+B37+B46+B50+B53+B67+B71+B74+B75+B76+B78+B84+B77+B85</f>
        <v>24682751.615200002</v>
      </c>
      <c r="C20" s="43">
        <f>C21+C28+C29+C30+C35+C36+C37+C46+C50+C53+C67+C71+C74+C75+C76+C77+C78+C84+C85</f>
        <v>22701732.059999999</v>
      </c>
      <c r="D20" s="52">
        <f t="shared" si="0"/>
        <v>0.91974073287760749</v>
      </c>
      <c r="E20" s="60"/>
    </row>
    <row r="21" spans="1:5" ht="22.5" customHeight="1" thickBot="1">
      <c r="A21" s="17" t="s">
        <v>14</v>
      </c>
      <c r="B21" s="11">
        <f>SUM(B22:B27)</f>
        <v>858311.36679999996</v>
      </c>
      <c r="C21" s="44">
        <f>C22+C23+C24+C25+C26+C27</f>
        <v>793505.37</v>
      </c>
      <c r="D21" s="52">
        <f t="shared" si="0"/>
        <v>0.92449593549994225</v>
      </c>
      <c r="E21" s="21"/>
    </row>
    <row r="22" spans="1:5" ht="16.5" customHeight="1" thickBot="1">
      <c r="A22" s="14" t="s">
        <v>18</v>
      </c>
      <c r="B22" s="5">
        <v>525714.96</v>
      </c>
      <c r="C22" s="45">
        <v>572524.54</v>
      </c>
      <c r="D22" s="52">
        <f t="shared" si="0"/>
        <v>1.0890398477532388</v>
      </c>
      <c r="E22" s="28"/>
    </row>
    <row r="23" spans="1:5" ht="15" customHeight="1" thickBot="1">
      <c r="A23" s="14" t="s">
        <v>17</v>
      </c>
      <c r="B23" s="2">
        <v>55622.75</v>
      </c>
      <c r="C23" s="34">
        <v>60679.360000000001</v>
      </c>
      <c r="D23" s="52">
        <f t="shared" si="0"/>
        <v>1.0909090255336171</v>
      </c>
      <c r="E23" s="28"/>
    </row>
    <row r="24" spans="1:5" ht="18.75" customHeight="1" thickBot="1">
      <c r="A24" s="14" t="s">
        <v>16</v>
      </c>
      <c r="B24" s="2">
        <v>10000</v>
      </c>
      <c r="C24" s="34">
        <v>10000</v>
      </c>
      <c r="D24" s="52">
        <f t="shared" si="0"/>
        <v>1</v>
      </c>
      <c r="E24" s="28"/>
    </row>
    <row r="25" spans="1:5" ht="18" customHeight="1" thickBot="1">
      <c r="A25" s="14" t="s">
        <v>6</v>
      </c>
      <c r="B25" s="2">
        <v>10000</v>
      </c>
      <c r="C25" s="34">
        <v>0</v>
      </c>
      <c r="D25" s="52">
        <f t="shared" si="0"/>
        <v>0</v>
      </c>
      <c r="E25" s="28"/>
    </row>
    <row r="26" spans="1:5" ht="14.25" customHeight="1" thickBot="1">
      <c r="A26" s="14" t="s">
        <v>52</v>
      </c>
      <c r="B26" s="2">
        <v>213788.4</v>
      </c>
      <c r="C26" s="34">
        <v>125042.82</v>
      </c>
      <c r="D26" s="52">
        <f t="shared" si="0"/>
        <v>0.58489057404424194</v>
      </c>
      <c r="E26" s="28"/>
    </row>
    <row r="27" spans="1:5" ht="16.5" customHeight="1" thickBot="1">
      <c r="A27" s="14" t="s">
        <v>12</v>
      </c>
      <c r="B27" s="10">
        <f>B26/100*20.2</f>
        <v>43185.256799999996</v>
      </c>
      <c r="C27" s="46">
        <v>25258.65</v>
      </c>
      <c r="D27" s="52">
        <f t="shared" si="0"/>
        <v>0.58489058238042024</v>
      </c>
      <c r="E27" s="29"/>
    </row>
    <row r="28" spans="1:5" ht="29.25" customHeight="1" thickBot="1">
      <c r="A28" s="20" t="s">
        <v>29</v>
      </c>
      <c r="B28" s="9">
        <v>146947.32</v>
      </c>
      <c r="C28" s="47">
        <v>154289.64000000001</v>
      </c>
      <c r="D28" s="52">
        <f t="shared" si="0"/>
        <v>1.04996566116347</v>
      </c>
      <c r="E28" s="28"/>
    </row>
    <row r="29" spans="1:5" ht="18.75" customHeight="1" thickBot="1">
      <c r="A29" s="17" t="s">
        <v>43</v>
      </c>
      <c r="B29" s="9">
        <v>124992</v>
      </c>
      <c r="C29" s="47">
        <v>127218.3</v>
      </c>
      <c r="D29" s="52">
        <f t="shared" si="0"/>
        <v>1.0178115399385561</v>
      </c>
      <c r="E29" s="28"/>
    </row>
    <row r="30" spans="1:5" ht="19.5" customHeight="1" thickBot="1">
      <c r="A30" s="17" t="s">
        <v>33</v>
      </c>
      <c r="B30" s="9">
        <f>B31+B33+B34</f>
        <v>1164184.7999999998</v>
      </c>
      <c r="C30" s="47">
        <f>C31+C33</f>
        <v>1304198.3500000001</v>
      </c>
      <c r="D30" s="52">
        <f t="shared" si="0"/>
        <v>1.1202674609735501</v>
      </c>
      <c r="E30" s="28"/>
    </row>
    <row r="31" spans="1:5" ht="14.25" customHeight="1" thickBot="1">
      <c r="A31" s="14" t="s">
        <v>60</v>
      </c>
      <c r="B31" s="2">
        <v>1093541.3999999999</v>
      </c>
      <c r="C31" s="31">
        <v>1239215.3500000001</v>
      </c>
      <c r="D31" s="52">
        <f t="shared" si="0"/>
        <v>1.1332130178153295</v>
      </c>
      <c r="E31" s="28"/>
    </row>
    <row r="32" spans="1:5" ht="17.25" customHeight="1" thickBot="1">
      <c r="A32" s="14"/>
      <c r="B32" s="2"/>
      <c r="C32" s="34"/>
      <c r="D32" s="52"/>
      <c r="E32" s="29"/>
    </row>
    <row r="33" spans="1:5" ht="17.25" customHeight="1" thickBot="1">
      <c r="A33" s="14" t="s">
        <v>76</v>
      </c>
      <c r="B33" s="2">
        <v>54000</v>
      </c>
      <c r="C33" s="34">
        <v>64983</v>
      </c>
      <c r="D33" s="52">
        <f t="shared" si="0"/>
        <v>1.2033888888888888</v>
      </c>
      <c r="E33" s="28"/>
    </row>
    <row r="34" spans="1:5" ht="17.25" customHeight="1" thickBot="1">
      <c r="A34" s="14" t="s">
        <v>68</v>
      </c>
      <c r="B34" s="2">
        <v>16643.400000000001</v>
      </c>
      <c r="C34" s="34">
        <v>0</v>
      </c>
      <c r="D34" s="52">
        <f t="shared" si="0"/>
        <v>0</v>
      </c>
      <c r="E34" s="28"/>
    </row>
    <row r="35" spans="1:5" ht="34.5" customHeight="1" thickBot="1">
      <c r="A35" s="17" t="s">
        <v>30</v>
      </c>
      <c r="B35" s="9">
        <v>756000</v>
      </c>
      <c r="C35" s="47">
        <v>635898.38</v>
      </c>
      <c r="D35" s="52">
        <f t="shared" si="0"/>
        <v>0.84113542328042323</v>
      </c>
      <c r="E35" s="28"/>
    </row>
    <row r="36" spans="1:5" ht="18.75" customHeight="1" thickBot="1">
      <c r="A36" s="17" t="s">
        <v>31</v>
      </c>
      <c r="B36" s="9">
        <v>696000</v>
      </c>
      <c r="C36" s="47">
        <v>649812.38</v>
      </c>
      <c r="D36" s="52">
        <f t="shared" si="0"/>
        <v>0.93363847701149427</v>
      </c>
      <c r="E36" s="28"/>
    </row>
    <row r="37" spans="1:5" ht="34.5" customHeight="1" thickBot="1">
      <c r="A37" s="17" t="s">
        <v>32</v>
      </c>
      <c r="B37" s="9">
        <f>SUM(B38:B45)</f>
        <v>574368.36800000002</v>
      </c>
      <c r="C37" s="57">
        <f>C38+C39+C40+C41+C42+C43+C44+C45</f>
        <v>583239.24</v>
      </c>
      <c r="D37" s="52">
        <f t="shared" si="0"/>
        <v>1.0154445691897851</v>
      </c>
      <c r="E37" s="28"/>
    </row>
    <row r="38" spans="1:5" ht="15.75" customHeight="1" thickBot="1">
      <c r="A38" s="14" t="s">
        <v>7</v>
      </c>
      <c r="B38" s="2">
        <v>413784</v>
      </c>
      <c r="C38" s="34">
        <v>224806.19</v>
      </c>
      <c r="D38" s="52">
        <f t="shared" si="0"/>
        <v>0.54329357829205571</v>
      </c>
      <c r="E38" s="28"/>
    </row>
    <row r="39" spans="1:5" ht="15.75" customHeight="1" thickBot="1">
      <c r="A39" s="14" t="s">
        <v>3</v>
      </c>
      <c r="B39" s="4">
        <f>B38/100*20.2</f>
        <v>83584.368000000002</v>
      </c>
      <c r="C39" s="48">
        <v>45410.85</v>
      </c>
      <c r="D39" s="52">
        <f t="shared" si="0"/>
        <v>0.54329357374575105</v>
      </c>
      <c r="E39" s="29"/>
    </row>
    <row r="40" spans="1:5" ht="15.75" customHeight="1" thickBot="1">
      <c r="A40" s="14" t="s">
        <v>83</v>
      </c>
      <c r="B40" s="4"/>
      <c r="C40" s="48">
        <v>202346.2</v>
      </c>
      <c r="D40" s="52"/>
      <c r="E40" s="29"/>
    </row>
    <row r="41" spans="1:5" ht="30.75" customHeight="1" thickBot="1">
      <c r="A41" s="14" t="s">
        <v>25</v>
      </c>
      <c r="B41" s="2">
        <v>7000</v>
      </c>
      <c r="C41" s="34">
        <v>7000</v>
      </c>
      <c r="D41" s="52">
        <f t="shared" si="0"/>
        <v>1</v>
      </c>
      <c r="E41" s="28"/>
    </row>
    <row r="42" spans="1:5" ht="29.25" customHeight="1" thickBot="1">
      <c r="A42" s="14" t="s">
        <v>8</v>
      </c>
      <c r="B42" s="2">
        <v>20000</v>
      </c>
      <c r="C42" s="34">
        <v>53676</v>
      </c>
      <c r="D42" s="52">
        <f t="shared" si="0"/>
        <v>2.6838000000000002</v>
      </c>
      <c r="E42" s="28"/>
    </row>
    <row r="43" spans="1:5" ht="29.25" customHeight="1" thickBot="1">
      <c r="A43" s="14" t="s">
        <v>61</v>
      </c>
      <c r="B43" s="2">
        <v>25000</v>
      </c>
      <c r="C43" s="34">
        <v>25000</v>
      </c>
      <c r="D43" s="52">
        <f t="shared" si="0"/>
        <v>1</v>
      </c>
      <c r="E43" s="28"/>
    </row>
    <row r="44" spans="1:5" ht="21.75" customHeight="1" thickBot="1">
      <c r="A44" s="14" t="s">
        <v>55</v>
      </c>
      <c r="B44" s="2">
        <v>15000</v>
      </c>
      <c r="C44" s="34">
        <v>15000</v>
      </c>
      <c r="D44" s="52">
        <f t="shared" si="0"/>
        <v>1</v>
      </c>
      <c r="E44" s="28"/>
    </row>
    <row r="45" spans="1:5" ht="16.5" customHeight="1" thickBot="1">
      <c r="A45" s="14" t="s">
        <v>19</v>
      </c>
      <c r="B45" s="2">
        <v>10000</v>
      </c>
      <c r="C45" s="34">
        <v>10000</v>
      </c>
      <c r="D45" s="52">
        <f t="shared" si="0"/>
        <v>1</v>
      </c>
      <c r="E45" s="28"/>
    </row>
    <row r="46" spans="1:5" ht="30.75" customHeight="1" thickBot="1">
      <c r="A46" s="17" t="s">
        <v>34</v>
      </c>
      <c r="B46" s="11">
        <f>SUM(B47:B49)</f>
        <v>522894.68319999997</v>
      </c>
      <c r="C46" s="44">
        <f>C49+C48+C47</f>
        <v>566558</v>
      </c>
      <c r="D46" s="52">
        <f t="shared" si="0"/>
        <v>1.0835030804535823</v>
      </c>
      <c r="E46" s="28"/>
    </row>
    <row r="47" spans="1:5" ht="16.5" customHeight="1" thickBot="1">
      <c r="A47" s="14" t="s">
        <v>53</v>
      </c>
      <c r="B47" s="2">
        <v>418381.6</v>
      </c>
      <c r="C47" s="34">
        <v>418906.79</v>
      </c>
      <c r="D47" s="52">
        <f t="shared" si="0"/>
        <v>1.0012552894295543</v>
      </c>
      <c r="E47" s="28"/>
    </row>
    <row r="48" spans="1:5" ht="16.5" customHeight="1" thickBot="1">
      <c r="A48" s="14" t="s">
        <v>20</v>
      </c>
      <c r="B48" s="10">
        <f>B47/100*20.2</f>
        <v>84513.083199999994</v>
      </c>
      <c r="C48" s="46">
        <v>84620.97</v>
      </c>
      <c r="D48" s="52">
        <f t="shared" si="0"/>
        <v>1.0012765692117125</v>
      </c>
      <c r="E48" s="29"/>
    </row>
    <row r="49" spans="1:5" ht="15" customHeight="1" thickBot="1">
      <c r="A49" s="14" t="s">
        <v>35</v>
      </c>
      <c r="B49" s="2">
        <v>20000</v>
      </c>
      <c r="C49" s="34">
        <v>63030.239999999998</v>
      </c>
      <c r="D49" s="52">
        <f t="shared" si="0"/>
        <v>3.1515119999999999</v>
      </c>
      <c r="E49" s="28"/>
    </row>
    <row r="50" spans="1:5" ht="19.5" customHeight="1" thickBot="1">
      <c r="A50" s="17" t="s">
        <v>36</v>
      </c>
      <c r="B50" s="12">
        <f>SUM(B51:B52)</f>
        <v>2022631.3632</v>
      </c>
      <c r="C50" s="49">
        <f>C51+C52</f>
        <v>2132875.84</v>
      </c>
      <c r="D50" s="52">
        <f t="shared" si="0"/>
        <v>1.0545054718352544</v>
      </c>
      <c r="E50" s="28"/>
    </row>
    <row r="51" spans="1:5" ht="16.5" customHeight="1" thickBot="1">
      <c r="A51" s="14" t="s">
        <v>78</v>
      </c>
      <c r="B51" s="2">
        <v>1682721.6</v>
      </c>
      <c r="C51" s="34">
        <v>1774505.54</v>
      </c>
      <c r="D51" s="52">
        <f t="shared" si="0"/>
        <v>1.0545449348246316</v>
      </c>
      <c r="E51" s="28"/>
    </row>
    <row r="52" spans="1:5" ht="16.5" customHeight="1" thickBot="1">
      <c r="A52" s="14" t="s">
        <v>37</v>
      </c>
      <c r="B52" s="5">
        <f>B51/100*20.2</f>
        <v>339909.76319999999</v>
      </c>
      <c r="C52" s="45">
        <v>358370.3</v>
      </c>
      <c r="D52" s="52">
        <f t="shared" si="0"/>
        <v>1.0543101105017039</v>
      </c>
      <c r="E52" s="29"/>
    </row>
    <row r="53" spans="1:5" ht="30" customHeight="1" thickBot="1">
      <c r="A53" s="17" t="s">
        <v>44</v>
      </c>
      <c r="B53" s="12">
        <f>SUM(B54:B66)</f>
        <v>2192096.0279999999</v>
      </c>
      <c r="C53" s="49">
        <f>C54+C55+C56+C57+C58+C59+C60+C61+C62+C63+C64+C65+C66</f>
        <v>2194110.88</v>
      </c>
      <c r="D53" s="52">
        <f t="shared" si="0"/>
        <v>1.0009191440403449</v>
      </c>
      <c r="E53" s="28"/>
    </row>
    <row r="54" spans="1:5" ht="42" customHeight="1" thickBot="1">
      <c r="A54" s="14" t="s">
        <v>82</v>
      </c>
      <c r="B54" s="2">
        <v>1234464</v>
      </c>
      <c r="C54" s="34">
        <v>1188886.83</v>
      </c>
      <c r="D54" s="52">
        <f t="shared" si="0"/>
        <v>0.96307938506104684</v>
      </c>
      <c r="E54" s="30"/>
    </row>
    <row r="55" spans="1:5" ht="15" customHeight="1" thickBot="1">
      <c r="A55" s="14" t="s">
        <v>21</v>
      </c>
      <c r="B55" s="5">
        <f>B54/100*20.2</f>
        <v>249361.72799999997</v>
      </c>
      <c r="C55" s="45">
        <v>241341.73</v>
      </c>
      <c r="D55" s="52">
        <f t="shared" si="0"/>
        <v>0.9678378953164779</v>
      </c>
      <c r="E55" s="29"/>
    </row>
    <row r="56" spans="1:5" ht="31.5" customHeight="1" thickBot="1">
      <c r="A56" s="14" t="s">
        <v>45</v>
      </c>
      <c r="B56" s="5">
        <v>20000</v>
      </c>
      <c r="C56" s="45">
        <v>20000</v>
      </c>
      <c r="D56" s="52">
        <f t="shared" si="0"/>
        <v>1</v>
      </c>
      <c r="E56" s="28"/>
    </row>
    <row r="57" spans="1:5" ht="31.5" customHeight="1" thickBot="1">
      <c r="A57" s="13" t="s">
        <v>62</v>
      </c>
      <c r="B57" s="2">
        <v>75000</v>
      </c>
      <c r="C57" s="34">
        <v>96542</v>
      </c>
      <c r="D57" s="52">
        <f t="shared" si="0"/>
        <v>1.2872266666666667</v>
      </c>
      <c r="E57" s="28"/>
    </row>
    <row r="58" spans="1:5" ht="32.25" customHeight="1" thickBot="1">
      <c r="A58" s="14" t="s">
        <v>46</v>
      </c>
      <c r="B58" s="2">
        <v>12000</v>
      </c>
      <c r="C58" s="34">
        <v>5047</v>
      </c>
      <c r="D58" s="52">
        <f t="shared" si="0"/>
        <v>0.42058333333333331</v>
      </c>
      <c r="E58" s="28"/>
    </row>
    <row r="59" spans="1:5" ht="15.75" customHeight="1" thickBot="1">
      <c r="A59" s="14" t="s">
        <v>63</v>
      </c>
      <c r="B59" s="2">
        <v>5000</v>
      </c>
      <c r="C59" s="34">
        <v>0</v>
      </c>
      <c r="D59" s="52">
        <f t="shared" si="0"/>
        <v>0</v>
      </c>
      <c r="E59" s="28"/>
    </row>
    <row r="60" spans="1:5" ht="36" customHeight="1" thickBot="1">
      <c r="A60" s="14" t="s">
        <v>54</v>
      </c>
      <c r="B60" s="2">
        <v>535270.30000000005</v>
      </c>
      <c r="C60" s="34">
        <v>420831.95</v>
      </c>
      <c r="D60" s="52">
        <f t="shared" si="0"/>
        <v>0.78620455870613404</v>
      </c>
      <c r="E60" s="28"/>
    </row>
    <row r="61" spans="1:5" ht="36" customHeight="1" thickBot="1">
      <c r="A61" s="14" t="s">
        <v>57</v>
      </c>
      <c r="B61" s="2">
        <v>8000</v>
      </c>
      <c r="C61" s="34">
        <v>27580.39</v>
      </c>
      <c r="D61" s="52">
        <f t="shared" si="0"/>
        <v>3.4475487499999997</v>
      </c>
      <c r="E61" s="28"/>
    </row>
    <row r="62" spans="1:5" ht="30.75" customHeight="1" thickBot="1">
      <c r="A62" s="14" t="s">
        <v>58</v>
      </c>
      <c r="B62" s="2">
        <v>15000</v>
      </c>
      <c r="C62" s="34">
        <v>91982.97</v>
      </c>
      <c r="D62" s="52">
        <f t="shared" si="0"/>
        <v>6.1321979999999998</v>
      </c>
      <c r="E62" s="28"/>
    </row>
    <row r="63" spans="1:5" ht="36" customHeight="1" thickBot="1">
      <c r="A63" s="14" t="s">
        <v>64</v>
      </c>
      <c r="B63" s="2">
        <v>10000</v>
      </c>
      <c r="C63" s="34">
        <v>0</v>
      </c>
      <c r="D63" s="52">
        <f t="shared" si="0"/>
        <v>0</v>
      </c>
      <c r="E63" s="28"/>
    </row>
    <row r="64" spans="1:5" ht="31.5" customHeight="1" thickBot="1">
      <c r="A64" s="14" t="s">
        <v>56</v>
      </c>
      <c r="B64" s="2">
        <v>3000</v>
      </c>
      <c r="C64" s="34">
        <v>3000</v>
      </c>
      <c r="D64" s="52">
        <f t="shared" si="0"/>
        <v>1</v>
      </c>
      <c r="E64" s="28"/>
    </row>
    <row r="65" spans="1:5" ht="18" customHeight="1" thickBot="1">
      <c r="A65" s="14" t="s">
        <v>10</v>
      </c>
      <c r="B65" s="2">
        <v>20000</v>
      </c>
      <c r="C65" s="34">
        <v>98898.01</v>
      </c>
      <c r="D65" s="52">
        <f t="shared" si="0"/>
        <v>4.9449005000000001</v>
      </c>
      <c r="E65" s="28"/>
    </row>
    <row r="66" spans="1:5" ht="18" customHeight="1" thickBot="1">
      <c r="A66" s="14" t="s">
        <v>11</v>
      </c>
      <c r="B66" s="2">
        <v>5000</v>
      </c>
      <c r="C66" s="34">
        <v>0</v>
      </c>
      <c r="D66" s="52">
        <f t="shared" si="0"/>
        <v>0</v>
      </c>
      <c r="E66" s="28"/>
    </row>
    <row r="67" spans="1:5" ht="16.5" customHeight="1" thickBot="1">
      <c r="A67" s="17" t="s">
        <v>38</v>
      </c>
      <c r="B67" s="12">
        <f>SUM(B68:B70)</f>
        <v>165789.45600000001</v>
      </c>
      <c r="C67" s="49">
        <f>C68+C69+C70</f>
        <v>166498.63</v>
      </c>
      <c r="D67" s="52">
        <f t="shared" si="0"/>
        <v>1.0042775579165903</v>
      </c>
      <c r="E67" s="28"/>
    </row>
    <row r="68" spans="1:5" ht="15.75" customHeight="1" thickBot="1">
      <c r="A68" s="18" t="s">
        <v>23</v>
      </c>
      <c r="B68" s="4">
        <v>137928</v>
      </c>
      <c r="C68" s="48">
        <v>138517.99</v>
      </c>
      <c r="D68" s="52">
        <f t="shared" si="0"/>
        <v>1.0042775216054753</v>
      </c>
      <c r="E68" s="28"/>
    </row>
    <row r="69" spans="1:5" ht="15.75" customHeight="1" thickBot="1">
      <c r="A69" s="18" t="s">
        <v>24</v>
      </c>
      <c r="B69" s="5">
        <f>B68/100*20.2</f>
        <v>27861.455999999998</v>
      </c>
      <c r="C69" s="45">
        <v>27980.639999999999</v>
      </c>
      <c r="D69" s="52">
        <f t="shared" si="0"/>
        <v>1.0042777376745853</v>
      </c>
      <c r="E69" s="29"/>
    </row>
    <row r="70" spans="1:5" ht="15.75" customHeight="1" thickBot="1">
      <c r="A70" s="18" t="s">
        <v>22</v>
      </c>
      <c r="B70" s="2">
        <v>0</v>
      </c>
      <c r="C70" s="34">
        <v>0</v>
      </c>
      <c r="D70" s="52"/>
      <c r="E70" s="28"/>
    </row>
    <row r="71" spans="1:5" ht="18.75" customHeight="1" thickBot="1">
      <c r="A71" s="17" t="s">
        <v>75</v>
      </c>
      <c r="B71" s="9">
        <f>B8</f>
        <v>566324.67000000004</v>
      </c>
      <c r="C71" s="47">
        <f>C72+C73</f>
        <v>935668.01</v>
      </c>
      <c r="D71" s="52">
        <f t="shared" si="0"/>
        <v>1.6521759682480368</v>
      </c>
      <c r="E71" s="28"/>
    </row>
    <row r="72" spans="1:5" ht="18.75" customHeight="1" thickBot="1">
      <c r="A72" s="22" t="s">
        <v>80</v>
      </c>
      <c r="B72" s="19">
        <v>0</v>
      </c>
      <c r="C72" s="31">
        <v>52730</v>
      </c>
      <c r="D72" s="52"/>
      <c r="E72" s="28"/>
    </row>
    <row r="73" spans="1:5" ht="18.75" customHeight="1" thickBot="1">
      <c r="A73" s="22" t="s">
        <v>81</v>
      </c>
      <c r="B73" s="19">
        <v>0</v>
      </c>
      <c r="C73" s="31">
        <v>882938.01</v>
      </c>
      <c r="D73" s="52"/>
      <c r="E73" s="28"/>
    </row>
    <row r="74" spans="1:5" ht="18.75" customHeight="1" thickBot="1">
      <c r="A74" s="17" t="s">
        <v>15</v>
      </c>
      <c r="B74" s="9">
        <f>B9</f>
        <v>294386.40000000002</v>
      </c>
      <c r="C74" s="47">
        <v>264884.03000000003</v>
      </c>
      <c r="D74" s="52">
        <f t="shared" si="0"/>
        <v>0.89978351581458926</v>
      </c>
      <c r="E74" s="28"/>
    </row>
    <row r="75" spans="1:5" ht="18.75" customHeight="1" thickBot="1">
      <c r="A75" s="17" t="s">
        <v>40</v>
      </c>
      <c r="B75" s="9">
        <v>306934.7</v>
      </c>
      <c r="C75" s="47">
        <v>204750.34</v>
      </c>
      <c r="D75" s="52">
        <f t="shared" ref="D75:D85" si="1">C75/B75</f>
        <v>0.66708110878307336</v>
      </c>
      <c r="E75" s="28"/>
    </row>
    <row r="76" spans="1:5" ht="18.75" customHeight="1" thickBot="1">
      <c r="A76" s="17" t="s">
        <v>4</v>
      </c>
      <c r="B76" s="9">
        <v>246000</v>
      </c>
      <c r="C76" s="47">
        <v>244675.78</v>
      </c>
      <c r="D76" s="52">
        <f t="shared" si="1"/>
        <v>0.9946169918699187</v>
      </c>
      <c r="E76" s="28"/>
    </row>
    <row r="77" spans="1:5" ht="34.5" customHeight="1" thickBot="1">
      <c r="A77" s="17" t="s">
        <v>77</v>
      </c>
      <c r="B77" s="9">
        <v>20000</v>
      </c>
      <c r="C77" s="47">
        <v>49000</v>
      </c>
      <c r="D77" s="52">
        <f t="shared" si="1"/>
        <v>2.4500000000000002</v>
      </c>
      <c r="E77" s="28"/>
    </row>
    <row r="78" spans="1:5" ht="18.75" customHeight="1" thickBot="1">
      <c r="A78" s="17" t="s">
        <v>39</v>
      </c>
      <c r="B78" s="12">
        <f>SUM(B79:B83)</f>
        <v>1446740.58</v>
      </c>
      <c r="C78" s="49">
        <f>C79+C80+C81+C82+C83</f>
        <v>1376552.92</v>
      </c>
      <c r="D78" s="52">
        <f t="shared" si="1"/>
        <v>0.95148566303434989</v>
      </c>
      <c r="E78" s="28"/>
    </row>
    <row r="79" spans="1:5" ht="15.75" customHeight="1" thickBot="1">
      <c r="A79" s="14" t="s">
        <v>5</v>
      </c>
      <c r="B79" s="2">
        <v>87000</v>
      </c>
      <c r="C79" s="34">
        <v>52115.81</v>
      </c>
      <c r="D79" s="52">
        <f t="shared" si="1"/>
        <v>0.59903229885057474</v>
      </c>
      <c r="E79" s="28"/>
    </row>
    <row r="80" spans="1:5" ht="29.25" customHeight="1" thickBot="1">
      <c r="A80" s="14" t="s">
        <v>41</v>
      </c>
      <c r="B80" s="2">
        <v>40000</v>
      </c>
      <c r="C80" s="34">
        <v>110745.27</v>
      </c>
      <c r="D80" s="52">
        <f t="shared" si="1"/>
        <v>2.7686317499999999</v>
      </c>
      <c r="E80" s="28"/>
    </row>
    <row r="81" spans="1:5" ht="33.75" customHeight="1" thickBot="1">
      <c r="A81" s="14" t="s">
        <v>42</v>
      </c>
      <c r="B81" s="2">
        <v>110000</v>
      </c>
      <c r="C81" s="34">
        <v>176644.54</v>
      </c>
      <c r="D81" s="52">
        <f t="shared" si="1"/>
        <v>1.6058594545454545</v>
      </c>
      <c r="E81" s="28"/>
    </row>
    <row r="82" spans="1:5" ht="18" customHeight="1" thickBot="1">
      <c r="A82" s="14" t="s">
        <v>9</v>
      </c>
      <c r="B82" s="2">
        <v>958590</v>
      </c>
      <c r="C82" s="34">
        <v>863047.28</v>
      </c>
      <c r="D82" s="52">
        <f t="shared" si="1"/>
        <v>0.90032994293702207</v>
      </c>
      <c r="E82" s="28"/>
    </row>
    <row r="83" spans="1:5" ht="18" customHeight="1" thickBot="1">
      <c r="A83" s="14" t="s">
        <v>20</v>
      </c>
      <c r="B83" s="5">
        <f>B82/100*26.2</f>
        <v>251150.58</v>
      </c>
      <c r="C83" s="45">
        <v>174000.02</v>
      </c>
      <c r="D83" s="52">
        <f t="shared" si="1"/>
        <v>0.69281153959509068</v>
      </c>
      <c r="E83" s="29"/>
    </row>
    <row r="84" spans="1:5" ht="16.5" customHeight="1" thickBot="1">
      <c r="A84" s="17" t="s">
        <v>65</v>
      </c>
      <c r="B84" s="32">
        <v>6614194.6799999997</v>
      </c>
      <c r="C84" s="38">
        <v>4297051.79</v>
      </c>
      <c r="D84" s="52">
        <f t="shared" si="1"/>
        <v>0.64967119927591854</v>
      </c>
      <c r="E84" s="50"/>
    </row>
    <row r="85" spans="1:5" ht="29.25" thickBot="1">
      <c r="A85" s="17" t="s">
        <v>79</v>
      </c>
      <c r="B85" s="58">
        <v>5963955.2000000002</v>
      </c>
      <c r="C85" s="59">
        <v>6020944.1799999997</v>
      </c>
      <c r="D85" s="52">
        <f t="shared" si="1"/>
        <v>1.0095555680901156</v>
      </c>
      <c r="E85" s="28"/>
    </row>
  </sheetData>
  <mergeCells count="2">
    <mergeCell ref="B2:C2"/>
    <mergeCell ref="B3:C3"/>
  </mergeCells>
  <pageMargins left="0.51181102362204722" right="0.23622047244094491" top="0.31496062992125984" bottom="0.31496062992125984" header="0.19685039370078741" footer="0.23622047244094491"/>
  <pageSetup paperSize="9" scale="90" fitToHeight="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ТСЖ "БИТЦЕВСКИЙ ПРОЕЗД"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</dc:creator>
  <cp:lastModifiedBy>Владимир</cp:lastModifiedBy>
  <cp:lastPrinted>2014-03-03T14:13:55Z</cp:lastPrinted>
  <dcterms:created xsi:type="dcterms:W3CDTF">2011-08-19T08:22:05Z</dcterms:created>
  <dcterms:modified xsi:type="dcterms:W3CDTF">2014-03-04T15:25:39Z</dcterms:modified>
</cp:coreProperties>
</file>